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0992"/>
  </bookViews>
  <sheets>
    <sheet name="Table 1" sheetId="1" r:id="rId1"/>
  </sheets>
  <definedNames>
    <definedName name="_xlnm.Print_Area" localSheetId="0">'Table 1'!$A$1:$G$117</definedName>
    <definedName name="_xlnm.Print_Titles" localSheetId="0">'Table 1'!$3:$3</definedName>
  </definedNames>
  <calcPr calcId="152511"/>
</workbook>
</file>

<file path=xl/calcChain.xml><?xml version="1.0" encoding="utf-8"?>
<calcChain xmlns="http://schemas.openxmlformats.org/spreadsheetml/2006/main">
  <c r="F100" i="1" l="1"/>
  <c r="F30" i="1" l="1"/>
  <c r="E76" i="1"/>
  <c r="F64" i="1"/>
  <c r="F19" i="1"/>
  <c r="F113" i="1"/>
  <c r="F108" i="1"/>
  <c r="F101" i="1"/>
  <c r="F80" i="1"/>
  <c r="F72" i="1"/>
  <c r="F57" i="1"/>
  <c r="F51" i="1"/>
  <c r="E24" i="1"/>
  <c r="E23" i="1"/>
  <c r="E61" i="1"/>
  <c r="F115" i="1" l="1"/>
  <c r="F117" i="1" s="1"/>
  <c r="E113" i="1"/>
  <c r="E107" i="1"/>
  <c r="E106" i="1"/>
  <c r="E101" i="1"/>
  <c r="E104" i="1"/>
  <c r="E79" i="1"/>
  <c r="E80" i="1" s="1"/>
  <c r="E72" i="1"/>
  <c r="E64" i="1"/>
  <c r="E57" i="1"/>
  <c r="E42" i="1"/>
  <c r="E45" i="1"/>
  <c r="E36" i="1"/>
  <c r="E35" i="1"/>
  <c r="E25" i="1"/>
  <c r="E30" i="1" s="1"/>
  <c r="E28" i="1"/>
  <c r="E10" i="1"/>
  <c r="E8" i="1"/>
  <c r="E5" i="1"/>
  <c r="E51" i="1" l="1"/>
  <c r="E108" i="1"/>
  <c r="E19" i="1"/>
  <c r="E115" i="1"/>
  <c r="D51" i="1"/>
  <c r="B51" i="1"/>
  <c r="C72" i="1"/>
  <c r="D72" i="1"/>
  <c r="B72" i="1"/>
  <c r="D80" i="1"/>
  <c r="B80" i="1"/>
  <c r="C101" i="1"/>
  <c r="D101" i="1"/>
  <c r="B101" i="1"/>
  <c r="C78" i="1"/>
  <c r="E117" i="1" l="1"/>
  <c r="C79" i="1"/>
  <c r="C77" i="1" l="1"/>
  <c r="C23" i="1"/>
  <c r="C24" i="1"/>
  <c r="C61" i="1"/>
  <c r="C76" i="1" s="1"/>
  <c r="C80" i="1" l="1"/>
  <c r="C8" i="1"/>
  <c r="C10" i="1"/>
  <c r="C5" i="1"/>
  <c r="C49" i="1"/>
  <c r="C112" i="1" s="1"/>
  <c r="C45" i="1" l="1"/>
  <c r="C35" i="1"/>
  <c r="C60" i="1" l="1"/>
  <c r="C36" i="1"/>
  <c r="C51" i="1" s="1"/>
  <c r="B64" i="1"/>
  <c r="C106" i="1"/>
  <c r="C108" i="1" s="1"/>
  <c r="D113" i="1"/>
  <c r="D108" i="1"/>
  <c r="D64" i="1"/>
  <c r="D57" i="1"/>
  <c r="D30" i="1"/>
  <c r="C113" i="1"/>
  <c r="C57" i="1"/>
  <c r="C30" i="1"/>
  <c r="C19" i="1"/>
  <c r="B113" i="1"/>
  <c r="B108" i="1"/>
  <c r="B57" i="1"/>
  <c r="B30" i="1"/>
  <c r="B19" i="1"/>
  <c r="B115" i="1" l="1"/>
  <c r="D115" i="1"/>
  <c r="C64" i="1"/>
  <c r="C115" i="1" s="1"/>
  <c r="D19" i="1" l="1"/>
</calcChain>
</file>

<file path=xl/sharedStrings.xml><?xml version="1.0" encoding="utf-8"?>
<sst xmlns="http://schemas.openxmlformats.org/spreadsheetml/2006/main" count="124" uniqueCount="123">
  <si>
    <r>
      <rPr>
        <b/>
        <sz val="10"/>
        <rFont val="Calibri"/>
        <family val="2"/>
      </rPr>
      <t>INCOME</t>
    </r>
  </si>
  <si>
    <r>
      <rPr>
        <sz val="10"/>
        <rFont val="Calibri"/>
        <family val="2"/>
      </rPr>
      <t>Carnival</t>
    </r>
  </si>
  <si>
    <r>
      <rPr>
        <sz val="10"/>
        <rFont val="Calibri"/>
        <family val="2"/>
      </rPr>
      <t>Local Business Sponsorships</t>
    </r>
  </si>
  <si>
    <r>
      <rPr>
        <sz val="10"/>
        <rFont val="Calibri"/>
        <family val="2"/>
      </rPr>
      <t>Dance</t>
    </r>
  </si>
  <si>
    <r>
      <rPr>
        <sz val="10"/>
        <rFont val="Calibri"/>
        <family val="2"/>
      </rPr>
      <t>Hat Fundraiser (Dance and Carnival)</t>
    </r>
  </si>
  <si>
    <r>
      <rPr>
        <sz val="10"/>
        <rFont val="Calibri"/>
        <family val="2"/>
      </rPr>
      <t>Interest Income</t>
    </r>
  </si>
  <si>
    <r>
      <rPr>
        <sz val="10"/>
        <rFont val="Calibri"/>
        <family val="2"/>
      </rPr>
      <t>Parking</t>
    </r>
  </si>
  <si>
    <r>
      <rPr>
        <sz val="10"/>
        <rFont val="Calibri"/>
        <family val="2"/>
      </rPr>
      <t>Carnival Raffle</t>
    </r>
  </si>
  <si>
    <r>
      <rPr>
        <sz val="10"/>
        <rFont val="Calibri"/>
        <family val="2"/>
      </rPr>
      <t>New Fundraisers</t>
    </r>
  </si>
  <si>
    <r>
      <rPr>
        <b/>
        <sz val="10"/>
        <rFont val="Calibri"/>
        <family val="2"/>
      </rPr>
      <t>Total Income</t>
    </r>
  </si>
  <si>
    <r>
      <rPr>
        <b/>
        <sz val="10"/>
        <rFont val="Calibri"/>
        <family val="2"/>
      </rPr>
      <t>EXPENSES</t>
    </r>
  </si>
  <si>
    <r>
      <rPr>
        <b/>
        <sz val="10"/>
        <rFont val="Calibri"/>
        <family val="2"/>
      </rPr>
      <t>Fundraising Expenses</t>
    </r>
  </si>
  <si>
    <r>
      <rPr>
        <sz val="10"/>
        <rFont val="Calibri"/>
        <family val="2"/>
      </rPr>
      <t>Carnival Expenses</t>
    </r>
  </si>
  <si>
    <r>
      <rPr>
        <sz val="10"/>
        <rFont val="Calibri"/>
        <family val="2"/>
      </rPr>
      <t>Dance Expenses</t>
    </r>
  </si>
  <si>
    <r>
      <rPr>
        <sz val="10"/>
        <rFont val="Calibri"/>
        <family val="2"/>
      </rPr>
      <t>Fall Fundraising Expenses</t>
    </r>
  </si>
  <si>
    <r>
      <rPr>
        <sz val="10"/>
        <rFont val="Calibri"/>
        <family val="2"/>
      </rPr>
      <t>Parking Expenses</t>
    </r>
  </si>
  <si>
    <r>
      <rPr>
        <sz val="10"/>
        <rFont val="Calibri"/>
        <family val="2"/>
      </rPr>
      <t>Hat Fundrasier (Dance and Carnival)</t>
    </r>
  </si>
  <si>
    <r>
      <rPr>
        <sz val="10"/>
        <rFont val="Calibri"/>
        <family val="2"/>
      </rPr>
      <t>Raffle Expenses</t>
    </r>
  </si>
  <si>
    <r>
      <rPr>
        <sz val="10"/>
        <rFont val="Calibri"/>
        <family val="2"/>
      </rPr>
      <t>New Fundraiser Expenses</t>
    </r>
  </si>
  <si>
    <r>
      <rPr>
        <b/>
        <sz val="10"/>
        <rFont val="Calibri"/>
        <family val="2"/>
      </rPr>
      <t>Subtotal Fundraising</t>
    </r>
  </si>
  <si>
    <r>
      <rPr>
        <b/>
        <sz val="10"/>
        <rFont val="Calibri"/>
        <family val="2"/>
      </rPr>
      <t>Community Building</t>
    </r>
  </si>
  <si>
    <r>
      <rPr>
        <sz val="10"/>
        <rFont val="Calibri"/>
        <family val="2"/>
      </rPr>
      <t>Back-­‐to-­‐school Events (Animal Crackers-­‐ Franklin, Popcorn-­‐Randall, Kindergarten welcome)</t>
    </r>
  </si>
  <si>
    <r>
      <rPr>
        <sz val="10"/>
        <rFont val="Calibri"/>
        <family val="2"/>
      </rPr>
      <t>International Dinner</t>
    </r>
  </si>
  <si>
    <r>
      <rPr>
        <sz val="10"/>
        <rFont val="Calibri"/>
        <family val="2"/>
      </rPr>
      <t>Staff Appreciation (F + R)</t>
    </r>
  </si>
  <si>
    <r>
      <rPr>
        <sz val="10"/>
        <rFont val="Calibri"/>
        <family val="2"/>
      </rPr>
      <t>Marvelous Math Morning</t>
    </r>
  </si>
  <si>
    <r>
      <rPr>
        <sz val="10"/>
        <rFont val="Calibri"/>
        <family val="2"/>
      </rPr>
      <t>Movie Nights (2 total)</t>
    </r>
  </si>
  <si>
    <r>
      <rPr>
        <sz val="10"/>
        <rFont val="Calibri"/>
        <family val="2"/>
      </rPr>
      <t>Popcorn (PTO Events + Fridays @ Randall)</t>
    </r>
  </si>
  <si>
    <r>
      <rPr>
        <sz val="10"/>
        <rFont val="Calibri"/>
        <family val="2"/>
      </rPr>
      <t>PEG and ELL Picnic (School-­‐wide invite)</t>
    </r>
  </si>
  <si>
    <r>
      <rPr>
        <sz val="10"/>
        <rFont val="Calibri"/>
        <family val="2"/>
      </rPr>
      <t>Super Science Saturday</t>
    </r>
  </si>
  <si>
    <r>
      <rPr>
        <sz val="10"/>
        <rFont val="Calibri"/>
        <family val="2"/>
      </rPr>
      <t xml:space="preserve">PTO Meeting Childcare / Food /
</t>
    </r>
    <r>
      <rPr>
        <sz val="10"/>
        <rFont val="Calibri"/>
        <family val="2"/>
      </rPr>
      <t>Materials</t>
    </r>
  </si>
  <si>
    <r>
      <rPr>
        <sz val="10"/>
        <rFont val="Calibri"/>
        <family val="2"/>
      </rPr>
      <t>Health &amp; Wellness Committee</t>
    </r>
  </si>
  <si>
    <r>
      <rPr>
        <sz val="10"/>
        <rFont val="Calibri"/>
        <family val="2"/>
      </rPr>
      <t>Randall Movin On Ceremony</t>
    </r>
  </si>
  <si>
    <r>
      <rPr>
        <sz val="10"/>
        <rFont val="Calibri"/>
        <family val="2"/>
      </rPr>
      <t>Gallery Night at Randall</t>
    </r>
  </si>
  <si>
    <r>
      <rPr>
        <b/>
        <sz val="10"/>
        <rFont val="Calibri"/>
        <family val="2"/>
      </rPr>
      <t>Subtotal Community Building</t>
    </r>
  </si>
  <si>
    <r>
      <rPr>
        <b/>
        <sz val="10"/>
        <rFont val="Calibri"/>
        <family val="2"/>
      </rPr>
      <t>Enrichment Opportunities</t>
    </r>
  </si>
  <si>
    <r>
      <rPr>
        <sz val="10"/>
        <rFont val="Calibri"/>
        <family val="2"/>
      </rPr>
      <t>Scholarships  -­‐   WYC  Foreign  Language</t>
    </r>
  </si>
  <si>
    <r>
      <rPr>
        <sz val="10"/>
        <rFont val="Calibri"/>
        <family val="2"/>
      </rPr>
      <t>Scratch Club</t>
    </r>
  </si>
  <si>
    <r>
      <rPr>
        <b/>
        <sz val="10"/>
        <rFont val="Calibri"/>
        <family val="2"/>
      </rPr>
      <t>Subtotal Enrichment</t>
    </r>
  </si>
  <si>
    <r>
      <rPr>
        <sz val="10"/>
        <rFont val="Calibri"/>
        <family val="2"/>
      </rPr>
      <t>Constant Contact</t>
    </r>
  </si>
  <si>
    <r>
      <rPr>
        <sz val="10"/>
        <rFont val="Calibri"/>
        <family val="2"/>
      </rPr>
      <t>Student Directory</t>
    </r>
  </si>
  <si>
    <r>
      <rPr>
        <b/>
        <sz val="10"/>
        <rFont val="Calibri"/>
        <family val="2"/>
      </rPr>
      <t>Subtotal Communications</t>
    </r>
  </si>
  <si>
    <r>
      <rPr>
        <b/>
        <sz val="10"/>
        <rFont val="Calibri"/>
        <family val="2"/>
      </rPr>
      <t>Student Support</t>
    </r>
  </si>
  <si>
    <r>
      <rPr>
        <sz val="10"/>
        <rFont val="Calibri"/>
        <family val="2"/>
      </rPr>
      <t>Mentor  Program  -­‐   Randall</t>
    </r>
  </si>
  <si>
    <r>
      <rPr>
        <sz val="10"/>
        <rFont val="Calibri"/>
        <family val="2"/>
      </rPr>
      <t>Social  Justice  Fund  -­‐   Franklin</t>
    </r>
  </si>
  <si>
    <r>
      <rPr>
        <sz val="10"/>
        <rFont val="Calibri"/>
        <family val="2"/>
      </rPr>
      <t>Social  Justice  Fund  -­‐   Randall</t>
    </r>
  </si>
  <si>
    <r>
      <rPr>
        <b/>
        <sz val="10"/>
        <rFont val="Calibri"/>
        <family val="2"/>
      </rPr>
      <t>Subtotal Student Support</t>
    </r>
  </si>
  <si>
    <r>
      <rPr>
        <sz val="10"/>
        <rFont val="Calibri"/>
        <family val="2"/>
      </rPr>
      <t>Foundation for Madison's Public Schools (FMPS) Annual Contribution</t>
    </r>
  </si>
  <si>
    <r>
      <rPr>
        <sz val="10"/>
        <rFont val="Calibri"/>
        <family val="2"/>
      </rPr>
      <t>Board Discretionary</t>
    </r>
  </si>
  <si>
    <r>
      <rPr>
        <sz val="10"/>
        <rFont val="Calibri"/>
        <family val="2"/>
      </rPr>
      <t>Annual Grants Program</t>
    </r>
  </si>
  <si>
    <r>
      <rPr>
        <b/>
        <sz val="10"/>
        <rFont val="Calibri"/>
        <family val="2"/>
      </rPr>
      <t>Subtotal Discretionary</t>
    </r>
  </si>
  <si>
    <r>
      <rPr>
        <b/>
        <sz val="10"/>
        <rFont val="Calibri"/>
        <family val="2"/>
      </rPr>
      <t>Curriculum and Instruction Support</t>
    </r>
  </si>
  <si>
    <r>
      <rPr>
        <sz val="10"/>
        <rFont val="Calibri"/>
        <family val="2"/>
      </rPr>
      <t>4k (divided by 2 classrooms)</t>
    </r>
  </si>
  <si>
    <r>
      <rPr>
        <sz val="10"/>
        <rFont val="Calibri"/>
        <family val="2"/>
      </rPr>
      <t>Kindergarten*</t>
    </r>
  </si>
  <si>
    <r>
      <rPr>
        <sz val="10"/>
        <rFont val="Calibri"/>
        <family val="2"/>
      </rPr>
      <t>1st Grade*</t>
    </r>
  </si>
  <si>
    <r>
      <rPr>
        <sz val="10"/>
        <rFont val="Calibri"/>
        <family val="2"/>
      </rPr>
      <t>2nd Grade*</t>
    </r>
  </si>
  <si>
    <r>
      <rPr>
        <sz val="10"/>
        <rFont val="Calibri"/>
        <family val="2"/>
      </rPr>
      <t>3rd Grade*</t>
    </r>
  </si>
  <si>
    <r>
      <rPr>
        <sz val="10"/>
        <rFont val="Calibri"/>
        <family val="2"/>
      </rPr>
      <t>4th Grade*</t>
    </r>
  </si>
  <si>
    <r>
      <rPr>
        <sz val="10"/>
        <rFont val="Calibri"/>
        <family val="2"/>
      </rPr>
      <t>5th Grade*</t>
    </r>
  </si>
  <si>
    <r>
      <rPr>
        <sz val="10"/>
        <rFont val="Calibri"/>
        <family val="2"/>
      </rPr>
      <t>Character Development Programming</t>
    </r>
  </si>
  <si>
    <r>
      <rPr>
        <sz val="10"/>
        <rFont val="Calibri"/>
        <family val="2"/>
      </rPr>
      <t>Franklin Zoo</t>
    </r>
  </si>
  <si>
    <r>
      <rPr>
        <sz val="10"/>
        <rFont val="Calibri"/>
        <family val="2"/>
      </rPr>
      <t>Music-­‐Franklin</t>
    </r>
  </si>
  <si>
    <r>
      <rPr>
        <sz val="10"/>
        <rFont val="Calibri"/>
        <family val="2"/>
      </rPr>
      <t>Music-­‐Randall</t>
    </r>
  </si>
  <si>
    <r>
      <rPr>
        <sz val="10"/>
        <rFont val="Calibri"/>
        <family val="2"/>
      </rPr>
      <t>Phys Ed -­‐  Franklin</t>
    </r>
  </si>
  <si>
    <r>
      <rPr>
        <sz val="10"/>
        <rFont val="Calibri"/>
        <family val="2"/>
      </rPr>
      <t>Phys Ed -­‐  Randall</t>
    </r>
  </si>
  <si>
    <r>
      <rPr>
        <sz val="10"/>
        <rFont val="Calibri"/>
        <family val="2"/>
      </rPr>
      <t>Art-­‐Franklin</t>
    </r>
  </si>
  <si>
    <r>
      <rPr>
        <sz val="10"/>
        <rFont val="Calibri"/>
        <family val="2"/>
      </rPr>
      <t>Art-­‐Randall</t>
    </r>
  </si>
  <si>
    <r>
      <rPr>
        <b/>
        <sz val="10"/>
        <rFont val="Calibri"/>
        <family val="2"/>
      </rPr>
      <t>Subtotal C &amp; I</t>
    </r>
  </si>
  <si>
    <r>
      <rPr>
        <b/>
        <sz val="10"/>
        <rFont val="Calibri"/>
        <family val="2"/>
      </rPr>
      <t>Building and Grounds</t>
    </r>
  </si>
  <si>
    <r>
      <rPr>
        <sz val="10"/>
        <rFont val="Calibri"/>
        <family val="2"/>
      </rPr>
      <t>Technology  and  Funishings  -­‐   Randall</t>
    </r>
  </si>
  <si>
    <r>
      <rPr>
        <sz val="10"/>
        <rFont val="Calibri"/>
        <family val="2"/>
      </rPr>
      <t>Franklin Building &amp; Grounds and Forest</t>
    </r>
  </si>
  <si>
    <r>
      <rPr>
        <sz val="10"/>
        <rFont val="Calibri"/>
        <family val="2"/>
      </rPr>
      <t>Randall Building &amp; Grounds / Outdoor Classroom</t>
    </r>
  </si>
  <si>
    <r>
      <rPr>
        <b/>
        <sz val="10"/>
        <rFont val="Calibri"/>
        <family val="2"/>
      </rPr>
      <t>Subtotal B&amp;G</t>
    </r>
  </si>
  <si>
    <r>
      <rPr>
        <b/>
        <sz val="10"/>
        <rFont val="Calibri"/>
        <family val="2"/>
      </rPr>
      <t>Cultural Arts</t>
    </r>
  </si>
  <si>
    <r>
      <rPr>
        <sz val="10"/>
        <rFont val="Calibri"/>
        <family val="2"/>
      </rPr>
      <t>Cultural  Arts-­‐Franklin</t>
    </r>
  </si>
  <si>
    <r>
      <rPr>
        <sz val="10"/>
        <rFont val="Calibri"/>
        <family val="2"/>
      </rPr>
      <t>Cultural  Arts-­‐Randall</t>
    </r>
  </si>
  <si>
    <r>
      <rPr>
        <b/>
        <sz val="10"/>
        <rFont val="Calibri"/>
        <family val="2"/>
      </rPr>
      <t>Subtotal CA</t>
    </r>
  </si>
  <si>
    <r>
      <rPr>
        <b/>
        <sz val="10"/>
        <rFont val="Calibri"/>
        <family val="2"/>
      </rPr>
      <t>Total Expenses</t>
    </r>
  </si>
  <si>
    <t>15-16 Budget</t>
  </si>
  <si>
    <t>15-16 Actual</t>
  </si>
  <si>
    <t>16-17 Budget</t>
  </si>
  <si>
    <t>Amazon Smile</t>
  </si>
  <si>
    <t>Rummage Sale</t>
  </si>
  <si>
    <t>Franklin Open House Food Carts</t>
  </si>
  <si>
    <t>5th Grade Tile Project</t>
  </si>
  <si>
    <t>Randall Safety Patrol</t>
  </si>
  <si>
    <t>Newsletter/Printing</t>
  </si>
  <si>
    <t>T-shirts</t>
  </si>
  <si>
    <t>Randall Discretionary</t>
  </si>
  <si>
    <t>Cash Reserve</t>
  </si>
  <si>
    <t>Technology  and  Furnishings  -­‐   Franklin</t>
  </si>
  <si>
    <t>Randall Sub Fund</t>
  </si>
  <si>
    <t>Notes</t>
  </si>
  <si>
    <t>PEG Coordination, Language Translation, PEG Expenses</t>
  </si>
  <si>
    <t>Fall Fundraiser / General Donations</t>
  </si>
  <si>
    <t>Franklin Discretionary</t>
  </si>
  <si>
    <t>Website</t>
  </si>
  <si>
    <t>Equitable Snack Program</t>
  </si>
  <si>
    <t>Franklin Sub Fund</t>
  </si>
  <si>
    <t>Discretionary</t>
  </si>
  <si>
    <t>Advanced Learning - both schools</t>
  </si>
  <si>
    <t>Equity &amp; Inclusion Committee</t>
  </si>
  <si>
    <t>16-17 Actual</t>
  </si>
  <si>
    <t>SAIL donation</t>
  </si>
  <si>
    <t>Communications</t>
  </si>
  <si>
    <t>17-18 Budget</t>
  </si>
  <si>
    <t>Box Tops</t>
  </si>
  <si>
    <t>advertising for directories, could add in business packages</t>
  </si>
  <si>
    <t>this is underutilized</t>
  </si>
  <si>
    <t>No open house this year</t>
  </si>
  <si>
    <t>Not this year</t>
  </si>
  <si>
    <t>no longer needed FY 18</t>
  </si>
  <si>
    <t>No budget needed</t>
  </si>
  <si>
    <t>increased for after hours custodial support for events</t>
  </si>
  <si>
    <t>Reduced by $492.69 because of left over grant money through MMSD</t>
  </si>
  <si>
    <t>increased to cover mobile friendly e-news template</t>
  </si>
  <si>
    <t>Reduced due to fewer membership meetings</t>
  </si>
  <si>
    <t>Net Income / Loss</t>
  </si>
  <si>
    <t>Franklin-Randall PTO 2017-18 Operating Budget FINAL</t>
  </si>
  <si>
    <t>Randall pizza for Academic Success Night</t>
  </si>
  <si>
    <t>Future Problem Solvers</t>
  </si>
  <si>
    <t>* Next year:</t>
  </si>
  <si>
    <t xml:space="preserve"> - line item for Randall library</t>
  </si>
  <si>
    <t xml:space="preserve"> - line item for Conscious Discipline for bus drivers/attendants ($1k)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</si>
</sst>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404040"/>
      <name val="Cambria"/>
      <family val="1"/>
    </font>
    <font>
      <b/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left" vertical="center" wrapText="1" indent="3"/>
    </xf>
    <xf numFmtId="164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top" wrapText="1"/>
    </xf>
    <xf numFmtId="164" fontId="0" fillId="0" borderId="1" xfId="1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/>
    </xf>
    <xf numFmtId="164" fontId="0" fillId="0" borderId="3" xfId="1" applyNumberFormat="1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 wrapText="1"/>
    </xf>
    <xf numFmtId="0" fontId="0" fillId="0" borderId="0" xfId="0" quotePrefix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3" sqref="A123"/>
    </sheetView>
  </sheetViews>
  <sheetFormatPr defaultRowHeight="13.8" x14ac:dyDescent="0.25"/>
  <cols>
    <col min="1" max="1" width="37.33203125" customWidth="1"/>
    <col min="2" max="2" width="14.77734375" style="2" hidden="1" customWidth="1"/>
    <col min="3" max="3" width="14" hidden="1" customWidth="1"/>
    <col min="4" max="4" width="14.109375" customWidth="1"/>
    <col min="5" max="5" width="14" customWidth="1"/>
    <col min="6" max="6" width="14.109375" customWidth="1"/>
    <col min="7" max="7" width="57" style="10" customWidth="1"/>
    <col min="8" max="8" width="17.77734375" customWidth="1"/>
    <col min="9" max="9" width="14" customWidth="1"/>
  </cols>
  <sheetData>
    <row r="1" spans="1:8" ht="15.6" x14ac:dyDescent="0.25">
      <c r="A1" s="1" t="s">
        <v>117</v>
      </c>
    </row>
    <row r="2" spans="1:8" x14ac:dyDescent="0.25">
      <c r="A2" s="42"/>
      <c r="B2" s="43"/>
    </row>
    <row r="3" spans="1:8" ht="21" customHeight="1" x14ac:dyDescent="0.25">
      <c r="A3" s="11" t="s">
        <v>0</v>
      </c>
      <c r="B3" s="11" t="s">
        <v>77</v>
      </c>
      <c r="C3" s="11" t="s">
        <v>78</v>
      </c>
      <c r="D3" s="11" t="s">
        <v>79</v>
      </c>
      <c r="E3" s="11" t="s">
        <v>101</v>
      </c>
      <c r="F3" s="11" t="s">
        <v>104</v>
      </c>
      <c r="G3" s="12" t="s">
        <v>91</v>
      </c>
      <c r="H3" s="8"/>
    </row>
    <row r="4" spans="1:8" ht="15" x14ac:dyDescent="0.25">
      <c r="A4" s="13" t="s">
        <v>105</v>
      </c>
      <c r="B4" s="14">
        <v>1000</v>
      </c>
      <c r="C4" s="14">
        <v>1172.0999999999999</v>
      </c>
      <c r="D4" s="14">
        <v>1200</v>
      </c>
      <c r="E4" s="14">
        <v>620.29999999999995</v>
      </c>
      <c r="F4" s="14">
        <v>900</v>
      </c>
      <c r="G4" s="15"/>
      <c r="H4" s="9"/>
    </row>
    <row r="5" spans="1:8" x14ac:dyDescent="0.25">
      <c r="A5" s="13" t="s">
        <v>1</v>
      </c>
      <c r="B5" s="14">
        <v>4000</v>
      </c>
      <c r="C5" s="14">
        <f>4335-760</f>
        <v>3575</v>
      </c>
      <c r="D5" s="14">
        <v>3500</v>
      </c>
      <c r="E5" s="14">
        <f>4680.9-777</f>
        <v>3903.8999999999996</v>
      </c>
      <c r="F5" s="14">
        <v>3500</v>
      </c>
      <c r="G5" s="15"/>
    </row>
    <row r="6" spans="1:8" ht="15" x14ac:dyDescent="0.25">
      <c r="A6" s="13" t="s">
        <v>7</v>
      </c>
      <c r="B6" s="14">
        <v>2400</v>
      </c>
      <c r="C6" s="14">
        <v>3691</v>
      </c>
      <c r="D6" s="14">
        <v>3200</v>
      </c>
      <c r="E6" s="14">
        <v>2618</v>
      </c>
      <c r="F6" s="14">
        <v>3000</v>
      </c>
      <c r="G6" s="15"/>
      <c r="H6" s="9"/>
    </row>
    <row r="7" spans="1:8" ht="15" customHeight="1" x14ac:dyDescent="0.25">
      <c r="A7" s="13" t="s">
        <v>2</v>
      </c>
      <c r="B7" s="14">
        <v>1200</v>
      </c>
      <c r="C7" s="14">
        <v>1310</v>
      </c>
      <c r="D7" s="14">
        <v>1500</v>
      </c>
      <c r="E7" s="14">
        <v>1600</v>
      </c>
      <c r="F7" s="14">
        <v>1500</v>
      </c>
      <c r="G7" s="15" t="s">
        <v>106</v>
      </c>
      <c r="H7" s="9"/>
    </row>
    <row r="8" spans="1:8" x14ac:dyDescent="0.25">
      <c r="A8" s="13" t="s">
        <v>3</v>
      </c>
      <c r="B8" s="14">
        <v>1800</v>
      </c>
      <c r="C8" s="14">
        <f>1745.25-612</f>
        <v>1133.25</v>
      </c>
      <c r="D8" s="14">
        <v>1200</v>
      </c>
      <c r="E8" s="14">
        <f>1826-637</f>
        <v>1189</v>
      </c>
      <c r="F8" s="14">
        <v>1200</v>
      </c>
      <c r="G8" s="15"/>
    </row>
    <row r="9" spans="1:8" ht="15" x14ac:dyDescent="0.25">
      <c r="A9" s="38" t="s">
        <v>93</v>
      </c>
      <c r="B9" s="14">
        <v>19000</v>
      </c>
      <c r="C9" s="14">
        <v>18220.57</v>
      </c>
      <c r="D9" s="14">
        <v>18500</v>
      </c>
      <c r="E9" s="14">
        <v>27815.49</v>
      </c>
      <c r="F9" s="14">
        <v>22500</v>
      </c>
      <c r="G9" s="15"/>
      <c r="H9" s="9"/>
    </row>
    <row r="10" spans="1:8" x14ac:dyDescent="0.25">
      <c r="A10" s="13" t="s">
        <v>4</v>
      </c>
      <c r="B10" s="14">
        <v>500</v>
      </c>
      <c r="C10" s="14">
        <f>760+612</f>
        <v>1372</v>
      </c>
      <c r="D10" s="14">
        <v>1300</v>
      </c>
      <c r="E10" s="14">
        <f>637+777</f>
        <v>1414</v>
      </c>
      <c r="F10" s="14">
        <v>1300</v>
      </c>
      <c r="G10" s="15"/>
    </row>
    <row r="11" spans="1:8" ht="15" x14ac:dyDescent="0.25">
      <c r="A11" s="13" t="s">
        <v>5</v>
      </c>
      <c r="B11" s="14">
        <v>20</v>
      </c>
      <c r="C11" s="14">
        <v>0</v>
      </c>
      <c r="D11" s="14">
        <v>20</v>
      </c>
      <c r="E11" s="14">
        <v>1.73</v>
      </c>
      <c r="F11" s="14">
        <v>20</v>
      </c>
      <c r="G11" s="15"/>
      <c r="H11" s="9"/>
    </row>
    <row r="12" spans="1:8" x14ac:dyDescent="0.25">
      <c r="A12" s="13" t="s">
        <v>6</v>
      </c>
      <c r="B12" s="14">
        <v>39300</v>
      </c>
      <c r="C12" s="14">
        <v>35783</v>
      </c>
      <c r="D12" s="14">
        <v>35000</v>
      </c>
      <c r="E12" s="14">
        <v>28293</v>
      </c>
      <c r="F12" s="14">
        <v>36000</v>
      </c>
      <c r="G12" s="15"/>
    </row>
    <row r="13" spans="1:8" x14ac:dyDescent="0.25">
      <c r="A13" s="17" t="s">
        <v>80</v>
      </c>
      <c r="B13" s="14">
        <v>0</v>
      </c>
      <c r="C13" s="14">
        <v>93.17</v>
      </c>
      <c r="D13" s="14">
        <v>150</v>
      </c>
      <c r="E13" s="14">
        <v>231.18</v>
      </c>
      <c r="F13" s="14">
        <v>200</v>
      </c>
      <c r="G13" s="15"/>
    </row>
    <row r="14" spans="1:8" ht="15" x14ac:dyDescent="0.25">
      <c r="A14" s="17" t="s">
        <v>82</v>
      </c>
      <c r="B14" s="14">
        <v>0</v>
      </c>
      <c r="C14" s="14">
        <v>610</v>
      </c>
      <c r="D14" s="14">
        <v>700</v>
      </c>
      <c r="E14" s="14">
        <v>540</v>
      </c>
      <c r="F14" s="14"/>
      <c r="G14" s="15" t="s">
        <v>108</v>
      </c>
      <c r="H14" s="9"/>
    </row>
    <row r="15" spans="1:8" x14ac:dyDescent="0.25">
      <c r="A15" s="17" t="s">
        <v>81</v>
      </c>
      <c r="B15" s="14">
        <v>0</v>
      </c>
      <c r="C15" s="14">
        <v>1500</v>
      </c>
      <c r="D15" s="14">
        <v>1500</v>
      </c>
      <c r="E15" s="14">
        <v>2938</v>
      </c>
      <c r="F15" s="14">
        <v>3000</v>
      </c>
      <c r="G15" s="15"/>
      <c r="H15" s="4"/>
    </row>
    <row r="16" spans="1:8" x14ac:dyDescent="0.25">
      <c r="A16" s="13" t="s">
        <v>102</v>
      </c>
      <c r="B16" s="14"/>
      <c r="C16" s="14"/>
      <c r="D16" s="14"/>
      <c r="E16" s="14">
        <v>28</v>
      </c>
      <c r="F16" s="14"/>
      <c r="G16" s="15"/>
      <c r="H16" s="4"/>
    </row>
    <row r="17" spans="1:9" x14ac:dyDescent="0.25">
      <c r="A17" s="13" t="s">
        <v>8</v>
      </c>
      <c r="B17" s="14">
        <v>2000</v>
      </c>
      <c r="C17" s="14">
        <v>0</v>
      </c>
      <c r="D17" s="14">
        <v>3050</v>
      </c>
      <c r="E17" s="14"/>
      <c r="F17" s="14"/>
      <c r="G17" s="15"/>
      <c r="H17" s="3"/>
    </row>
    <row r="18" spans="1:9" x14ac:dyDescent="0.25">
      <c r="A18" s="17" t="s">
        <v>88</v>
      </c>
      <c r="B18" s="14">
        <v>4860</v>
      </c>
      <c r="C18" s="14">
        <v>0</v>
      </c>
      <c r="D18" s="27">
        <v>3734</v>
      </c>
      <c r="E18" s="14"/>
      <c r="F18" s="27"/>
      <c r="G18" s="15"/>
      <c r="H18" s="3"/>
    </row>
    <row r="19" spans="1:9" x14ac:dyDescent="0.25">
      <c r="A19" s="18" t="s">
        <v>9</v>
      </c>
      <c r="B19" s="19">
        <f>SUM(B4:B18)</f>
        <v>76080</v>
      </c>
      <c r="C19" s="19">
        <f>SUM(C4:C18)</f>
        <v>68460.09</v>
      </c>
      <c r="D19" s="19">
        <f>SUM(D4:D18)</f>
        <v>74554</v>
      </c>
      <c r="E19" s="19">
        <f>SUM(E4:E18)</f>
        <v>71192.600000000006</v>
      </c>
      <c r="F19" s="19">
        <f>SUM(F4:F18)</f>
        <v>73120</v>
      </c>
      <c r="G19" s="20"/>
      <c r="H19" s="7"/>
      <c r="I19" s="7"/>
    </row>
    <row r="20" spans="1:9" x14ac:dyDescent="0.25">
      <c r="A20" s="21"/>
      <c r="B20" s="22"/>
      <c r="C20" s="22"/>
      <c r="D20" s="22"/>
      <c r="E20" s="22"/>
      <c r="F20" s="22"/>
      <c r="G20" s="23"/>
    </row>
    <row r="21" spans="1:9" x14ac:dyDescent="0.25">
      <c r="A21" s="24" t="s">
        <v>10</v>
      </c>
      <c r="B21" s="22"/>
      <c r="C21" s="22"/>
      <c r="D21" s="22"/>
      <c r="E21" s="22"/>
      <c r="F21" s="22"/>
      <c r="G21" s="23"/>
    </row>
    <row r="22" spans="1:9" x14ac:dyDescent="0.25">
      <c r="A22" s="18" t="s">
        <v>11</v>
      </c>
      <c r="B22" s="22"/>
      <c r="C22" s="22"/>
      <c r="D22" s="22"/>
      <c r="E22" s="22"/>
      <c r="F22" s="22"/>
      <c r="G22" s="23"/>
    </row>
    <row r="23" spans="1:9" x14ac:dyDescent="0.25">
      <c r="A23" s="13" t="s">
        <v>12</v>
      </c>
      <c r="B23" s="14">
        <v>1600</v>
      </c>
      <c r="C23" s="14">
        <f>2740.07-112.82-394.36</f>
        <v>2232.89</v>
      </c>
      <c r="D23" s="14">
        <v>2000</v>
      </c>
      <c r="E23" s="14">
        <f>2793.53-70-640</f>
        <v>2083.5300000000002</v>
      </c>
      <c r="F23" s="14">
        <v>2100</v>
      </c>
      <c r="G23" s="15"/>
      <c r="H23" s="4"/>
    </row>
    <row r="24" spans="1:9" x14ac:dyDescent="0.25">
      <c r="A24" s="13" t="s">
        <v>17</v>
      </c>
      <c r="B24" s="14">
        <v>600</v>
      </c>
      <c r="C24" s="14">
        <f>15+112.82+394.36</f>
        <v>522.18000000000006</v>
      </c>
      <c r="D24" s="14">
        <v>600</v>
      </c>
      <c r="E24" s="14">
        <f>640+60.02</f>
        <v>700.02</v>
      </c>
      <c r="F24" s="14">
        <v>600</v>
      </c>
      <c r="G24" s="23"/>
    </row>
    <row r="25" spans="1:9" x14ac:dyDescent="0.25">
      <c r="A25" s="13" t="s">
        <v>13</v>
      </c>
      <c r="B25" s="14">
        <v>1200</v>
      </c>
      <c r="C25" s="14">
        <v>1611.17</v>
      </c>
      <c r="D25" s="14">
        <v>1000</v>
      </c>
      <c r="E25" s="14">
        <f>976.98-80</f>
        <v>896.98</v>
      </c>
      <c r="F25" s="14">
        <v>1000</v>
      </c>
      <c r="G25" s="15"/>
      <c r="H25" s="4"/>
    </row>
    <row r="26" spans="1:9" x14ac:dyDescent="0.25">
      <c r="A26" s="13" t="s">
        <v>14</v>
      </c>
      <c r="B26" s="14">
        <v>150</v>
      </c>
      <c r="C26" s="14"/>
      <c r="D26" s="14">
        <v>150</v>
      </c>
      <c r="E26" s="14">
        <v>109.94</v>
      </c>
      <c r="F26" s="14">
        <v>150</v>
      </c>
      <c r="G26" s="23"/>
    </row>
    <row r="27" spans="1:9" x14ac:dyDescent="0.25">
      <c r="A27" s="13" t="s">
        <v>15</v>
      </c>
      <c r="B27" s="14">
        <v>2000</v>
      </c>
      <c r="C27" s="14">
        <v>2300</v>
      </c>
      <c r="D27" s="14">
        <v>2000</v>
      </c>
      <c r="E27" s="14">
        <v>1750</v>
      </c>
      <c r="F27" s="14">
        <v>2500</v>
      </c>
      <c r="G27" s="23"/>
    </row>
    <row r="28" spans="1:9" x14ac:dyDescent="0.25">
      <c r="A28" s="25" t="s">
        <v>16</v>
      </c>
      <c r="B28" s="26">
        <v>200</v>
      </c>
      <c r="C28" s="26">
        <v>-690</v>
      </c>
      <c r="D28" s="26">
        <v>200</v>
      </c>
      <c r="E28" s="26">
        <f>80+70</f>
        <v>150</v>
      </c>
      <c r="F28" s="26">
        <v>200</v>
      </c>
      <c r="G28" s="15"/>
      <c r="H28" s="4"/>
    </row>
    <row r="29" spans="1:9" x14ac:dyDescent="0.25">
      <c r="A29" s="13" t="s">
        <v>18</v>
      </c>
      <c r="B29" s="14">
        <v>500</v>
      </c>
      <c r="C29" s="14">
        <v>0</v>
      </c>
      <c r="D29" s="14">
        <v>250</v>
      </c>
      <c r="E29" s="14"/>
      <c r="F29" s="14"/>
      <c r="G29" s="23"/>
    </row>
    <row r="30" spans="1:9" x14ac:dyDescent="0.25">
      <c r="A30" s="18" t="s">
        <v>19</v>
      </c>
      <c r="B30" s="19">
        <f>SUM(B23:B29)</f>
        <v>6250</v>
      </c>
      <c r="C30" s="19">
        <f>SUM(C23:C29)</f>
        <v>5976.24</v>
      </c>
      <c r="D30" s="19">
        <f>SUM(D23:D29)</f>
        <v>6200</v>
      </c>
      <c r="E30" s="19">
        <f>SUM(E23:E29)</f>
        <v>5690.47</v>
      </c>
      <c r="F30" s="19">
        <f>SUM(F23:F29)</f>
        <v>6550</v>
      </c>
      <c r="G30" s="15"/>
      <c r="H30" s="3"/>
    </row>
    <row r="31" spans="1:9" x14ac:dyDescent="0.25">
      <c r="A31" s="41"/>
      <c r="B31" s="27"/>
      <c r="C31" s="27"/>
      <c r="D31" s="27"/>
      <c r="E31" s="27"/>
      <c r="F31" s="27"/>
      <c r="G31" s="15"/>
      <c r="H31" s="3"/>
    </row>
    <row r="32" spans="1:9" x14ac:dyDescent="0.25">
      <c r="A32" s="41"/>
      <c r="B32" s="27"/>
      <c r="C32" s="27"/>
      <c r="D32" s="27"/>
      <c r="E32" s="27"/>
      <c r="F32" s="27"/>
      <c r="G32" s="15"/>
      <c r="H32" s="3"/>
    </row>
    <row r="33" spans="1:8" x14ac:dyDescent="0.25">
      <c r="A33" s="18" t="s">
        <v>20</v>
      </c>
      <c r="B33" s="22"/>
      <c r="C33" s="22"/>
      <c r="D33" s="22"/>
      <c r="E33" s="22"/>
      <c r="F33" s="22"/>
      <c r="G33" s="23"/>
    </row>
    <row r="34" spans="1:8" ht="15" customHeight="1" x14ac:dyDescent="0.25">
      <c r="A34" s="13" t="s">
        <v>100</v>
      </c>
      <c r="B34" s="14">
        <v>1000</v>
      </c>
      <c r="C34" s="14">
        <v>600.62</v>
      </c>
      <c r="D34" s="14">
        <v>1399</v>
      </c>
      <c r="E34" s="14"/>
      <c r="F34" s="14">
        <v>1000</v>
      </c>
      <c r="G34" s="15"/>
      <c r="H34" s="4"/>
    </row>
    <row r="35" spans="1:8" ht="27.6" x14ac:dyDescent="0.25">
      <c r="A35" s="17" t="s">
        <v>92</v>
      </c>
      <c r="B35" s="28">
        <v>8400</v>
      </c>
      <c r="C35" s="28">
        <f>5755.93+387.17</f>
        <v>6143.1</v>
      </c>
      <c r="D35" s="28">
        <v>7000</v>
      </c>
      <c r="E35" s="28">
        <f>375+6069.27</f>
        <v>6444.27</v>
      </c>
      <c r="F35" s="28">
        <v>7000</v>
      </c>
      <c r="G35" s="39"/>
    </row>
    <row r="36" spans="1:8" ht="41.4" x14ac:dyDescent="0.3">
      <c r="A36" s="13" t="s">
        <v>21</v>
      </c>
      <c r="B36" s="29">
        <v>250</v>
      </c>
      <c r="C36" s="29">
        <f>255.09+98.51+35.96</f>
        <v>389.56</v>
      </c>
      <c r="D36" s="29">
        <v>350</v>
      </c>
      <c r="E36" s="29">
        <f>191.11+40.8</f>
        <v>231.91000000000003</v>
      </c>
      <c r="F36" s="29"/>
      <c r="G36" s="15" t="s">
        <v>109</v>
      </c>
      <c r="H36" s="3"/>
    </row>
    <row r="37" spans="1:8" x14ac:dyDescent="0.3">
      <c r="A37" s="13" t="s">
        <v>118</v>
      </c>
      <c r="B37" s="29"/>
      <c r="C37" s="29"/>
      <c r="D37" s="29"/>
      <c r="E37" s="29"/>
      <c r="F37" s="29">
        <v>250</v>
      </c>
      <c r="G37" s="15"/>
      <c r="H37" s="3"/>
    </row>
    <row r="38" spans="1:8" x14ac:dyDescent="0.25">
      <c r="A38" s="13" t="s">
        <v>22</v>
      </c>
      <c r="B38" s="30">
        <v>400</v>
      </c>
      <c r="C38" s="30"/>
      <c r="D38" s="30">
        <v>400</v>
      </c>
      <c r="E38" s="30">
        <v>100</v>
      </c>
      <c r="F38" s="30">
        <v>400</v>
      </c>
      <c r="G38" s="15"/>
      <c r="H38" s="3"/>
    </row>
    <row r="39" spans="1:8" x14ac:dyDescent="0.25">
      <c r="A39" s="13" t="s">
        <v>23</v>
      </c>
      <c r="B39" s="30">
        <v>1500</v>
      </c>
      <c r="C39" s="30">
        <v>20</v>
      </c>
      <c r="D39" s="30">
        <v>500</v>
      </c>
      <c r="E39" s="30">
        <v>55.78</v>
      </c>
      <c r="F39" s="30">
        <v>50</v>
      </c>
      <c r="G39" s="15"/>
      <c r="H39" s="4"/>
    </row>
    <row r="40" spans="1:8" x14ac:dyDescent="0.25">
      <c r="A40" s="13" t="s">
        <v>24</v>
      </c>
      <c r="B40" s="30">
        <v>300</v>
      </c>
      <c r="C40" s="30">
        <v>375</v>
      </c>
      <c r="D40" s="30">
        <v>350</v>
      </c>
      <c r="E40" s="30">
        <v>295.79000000000002</v>
      </c>
      <c r="F40" s="30">
        <v>350</v>
      </c>
      <c r="G40" s="16"/>
      <c r="H40" s="5"/>
    </row>
    <row r="41" spans="1:8" x14ac:dyDescent="0.25">
      <c r="A41" s="13" t="s">
        <v>25</v>
      </c>
      <c r="B41" s="30">
        <v>700</v>
      </c>
      <c r="C41" s="30">
        <v>165</v>
      </c>
      <c r="D41" s="30">
        <v>250</v>
      </c>
      <c r="E41" s="30"/>
      <c r="F41" s="30">
        <v>300</v>
      </c>
      <c r="G41" s="15"/>
      <c r="H41" s="4"/>
    </row>
    <row r="42" spans="1:8" x14ac:dyDescent="0.25">
      <c r="A42" s="13" t="s">
        <v>26</v>
      </c>
      <c r="B42" s="28">
        <v>700</v>
      </c>
      <c r="C42" s="28">
        <v>783.45</v>
      </c>
      <c r="D42" s="28">
        <v>775</v>
      </c>
      <c r="E42" s="28">
        <f>1108.45</f>
        <v>1108.45</v>
      </c>
      <c r="F42" s="28">
        <v>1100</v>
      </c>
      <c r="G42" s="15"/>
      <c r="H42" s="4"/>
    </row>
    <row r="43" spans="1:8" x14ac:dyDescent="0.25">
      <c r="A43" s="25" t="s">
        <v>27</v>
      </c>
      <c r="B43" s="28">
        <v>300</v>
      </c>
      <c r="C43" s="28">
        <v>0</v>
      </c>
      <c r="D43" s="28">
        <v>150</v>
      </c>
      <c r="E43" s="28"/>
      <c r="F43" s="28">
        <v>150</v>
      </c>
      <c r="G43" s="15"/>
      <c r="H43" s="4"/>
    </row>
    <row r="44" spans="1:8" x14ac:dyDescent="0.25">
      <c r="A44" s="13" t="s">
        <v>28</v>
      </c>
      <c r="B44" s="30">
        <v>350</v>
      </c>
      <c r="C44" s="30">
        <v>359.44</v>
      </c>
      <c r="D44" s="30">
        <v>350</v>
      </c>
      <c r="E44" s="30">
        <v>200</v>
      </c>
      <c r="F44" s="30">
        <v>300</v>
      </c>
      <c r="G44" s="15"/>
      <c r="H44" s="4"/>
    </row>
    <row r="45" spans="1:8" ht="27.6" x14ac:dyDescent="0.25">
      <c r="A45" s="21" t="s">
        <v>29</v>
      </c>
      <c r="B45" s="28">
        <v>2400</v>
      </c>
      <c r="C45" s="28">
        <f>926+1148.37</f>
        <v>2074.37</v>
      </c>
      <c r="D45" s="28">
        <v>1800</v>
      </c>
      <c r="E45" s="28">
        <f>725+549.78</f>
        <v>1274.78</v>
      </c>
      <c r="F45" s="28">
        <v>700</v>
      </c>
      <c r="G45" s="44" t="s">
        <v>115</v>
      </c>
      <c r="H45" s="4"/>
    </row>
    <row r="46" spans="1:8" x14ac:dyDescent="0.25">
      <c r="A46" s="13" t="s">
        <v>30</v>
      </c>
      <c r="B46" s="30">
        <v>1000</v>
      </c>
      <c r="C46" s="30">
        <v>481.4</v>
      </c>
      <c r="D46" s="30">
        <v>1000</v>
      </c>
      <c r="E46" s="30">
        <v>257.02999999999997</v>
      </c>
      <c r="F46" s="30">
        <v>1000</v>
      </c>
      <c r="G46" s="15"/>
      <c r="H46" s="3"/>
    </row>
    <row r="47" spans="1:8" x14ac:dyDescent="0.25">
      <c r="A47" s="13" t="s">
        <v>31</v>
      </c>
      <c r="B47" s="30">
        <v>150</v>
      </c>
      <c r="C47" s="30">
        <v>146.87</v>
      </c>
      <c r="D47" s="30">
        <v>150</v>
      </c>
      <c r="E47" s="30">
        <v>126.81</v>
      </c>
      <c r="F47" s="30">
        <v>150</v>
      </c>
      <c r="G47" s="15"/>
      <c r="H47" s="4"/>
    </row>
    <row r="48" spans="1:8" ht="15.75" customHeight="1" x14ac:dyDescent="0.25">
      <c r="A48" s="17" t="s">
        <v>83</v>
      </c>
      <c r="B48" s="27">
        <v>400</v>
      </c>
      <c r="C48" s="27">
        <v>88.68</v>
      </c>
      <c r="D48" s="27">
        <v>300</v>
      </c>
      <c r="E48" s="27">
        <v>120.18</v>
      </c>
      <c r="F48" s="27">
        <v>150</v>
      </c>
      <c r="G48" s="15"/>
      <c r="H48" s="3"/>
    </row>
    <row r="49" spans="1:8" x14ac:dyDescent="0.25">
      <c r="A49" s="13" t="s">
        <v>32</v>
      </c>
      <c r="B49" s="30">
        <v>200</v>
      </c>
      <c r="C49" s="30">
        <f>81.47+112.52</f>
        <v>193.99</v>
      </c>
      <c r="D49" s="30">
        <v>200</v>
      </c>
      <c r="E49" s="30"/>
      <c r="F49" s="30">
        <v>200</v>
      </c>
      <c r="G49" s="15"/>
      <c r="H49" s="4"/>
    </row>
    <row r="50" spans="1:8" x14ac:dyDescent="0.25">
      <c r="A50" s="17" t="s">
        <v>86</v>
      </c>
      <c r="B50" s="27">
        <v>2300</v>
      </c>
      <c r="C50" s="27">
        <v>2424.44</v>
      </c>
      <c r="D50" s="27">
        <v>2400</v>
      </c>
      <c r="E50" s="27">
        <v>1762.28</v>
      </c>
      <c r="F50" s="27">
        <v>2400</v>
      </c>
      <c r="G50" s="15"/>
      <c r="H50" s="3"/>
    </row>
    <row r="51" spans="1:8" x14ac:dyDescent="0.25">
      <c r="A51" s="18" t="s">
        <v>33</v>
      </c>
      <c r="B51" s="31">
        <f>SUM(B34:B50)</f>
        <v>20350</v>
      </c>
      <c r="C51" s="31">
        <f t="shared" ref="C51:F51" si="0">SUM(C34:C50)</f>
        <v>14245.920000000002</v>
      </c>
      <c r="D51" s="31">
        <f>SUM(D34:D50)</f>
        <v>17374</v>
      </c>
      <c r="E51" s="31">
        <f t="shared" si="0"/>
        <v>11977.280000000002</v>
      </c>
      <c r="F51" s="31">
        <f t="shared" si="0"/>
        <v>15500</v>
      </c>
      <c r="G51" s="15"/>
      <c r="H51" s="4"/>
    </row>
    <row r="52" spans="1:8" x14ac:dyDescent="0.25">
      <c r="A52" s="21"/>
      <c r="B52" s="22"/>
      <c r="C52" s="22"/>
      <c r="D52" s="22"/>
      <c r="E52" s="22"/>
      <c r="F52" s="22"/>
      <c r="G52" s="15"/>
      <c r="H52" s="4"/>
    </row>
    <row r="53" spans="1:8" x14ac:dyDescent="0.25">
      <c r="A53" s="18" t="s">
        <v>34</v>
      </c>
      <c r="B53" s="22"/>
      <c r="C53" s="22"/>
      <c r="D53" s="22"/>
      <c r="E53" s="22"/>
      <c r="F53" s="22"/>
      <c r="G53" s="15"/>
      <c r="H53" s="4"/>
    </row>
    <row r="54" spans="1:8" x14ac:dyDescent="0.25">
      <c r="A54" s="25" t="s">
        <v>35</v>
      </c>
      <c r="B54" s="28">
        <v>500</v>
      </c>
      <c r="C54" s="28">
        <v>0</v>
      </c>
      <c r="D54" s="28">
        <v>300</v>
      </c>
      <c r="E54" s="28"/>
      <c r="F54" s="28">
        <v>300</v>
      </c>
      <c r="G54" s="15"/>
      <c r="H54" s="4"/>
    </row>
    <row r="55" spans="1:8" x14ac:dyDescent="0.25">
      <c r="A55" s="25" t="s">
        <v>119</v>
      </c>
      <c r="B55" s="28"/>
      <c r="C55" s="28"/>
      <c r="D55" s="28"/>
      <c r="E55" s="28"/>
      <c r="F55" s="28">
        <v>500</v>
      </c>
      <c r="G55" s="15"/>
      <c r="H55" s="4"/>
    </row>
    <row r="56" spans="1:8" x14ac:dyDescent="0.25">
      <c r="A56" s="13" t="s">
        <v>36</v>
      </c>
      <c r="B56" s="30">
        <v>350</v>
      </c>
      <c r="C56" s="30">
        <v>206.5</v>
      </c>
      <c r="D56" s="30">
        <v>300</v>
      </c>
      <c r="E56" s="30">
        <v>50</v>
      </c>
      <c r="F56" s="30">
        <v>200</v>
      </c>
      <c r="G56" s="15"/>
      <c r="H56" s="4"/>
    </row>
    <row r="57" spans="1:8" x14ac:dyDescent="0.25">
      <c r="A57" s="18" t="s">
        <v>37</v>
      </c>
      <c r="B57" s="31">
        <f>SUM(B54:B56)</f>
        <v>850</v>
      </c>
      <c r="C57" s="31">
        <f>SUM(C54:C56)</f>
        <v>206.5</v>
      </c>
      <c r="D57" s="31">
        <f>SUM(D54:D56)</f>
        <v>600</v>
      </c>
      <c r="E57" s="31">
        <f>SUM(E54:E56)</f>
        <v>50</v>
      </c>
      <c r="F57" s="31">
        <f>SUM(F54:F56)</f>
        <v>1000</v>
      </c>
      <c r="G57" s="15"/>
      <c r="H57" s="4"/>
    </row>
    <row r="58" spans="1:8" x14ac:dyDescent="0.25">
      <c r="A58" s="21"/>
      <c r="B58" s="22"/>
      <c r="C58" s="22"/>
      <c r="D58" s="22"/>
      <c r="E58" s="22"/>
      <c r="F58" s="22"/>
      <c r="G58" s="15"/>
      <c r="H58" s="4"/>
    </row>
    <row r="59" spans="1:8" x14ac:dyDescent="0.25">
      <c r="A59" s="18" t="s">
        <v>103</v>
      </c>
      <c r="B59" s="22"/>
      <c r="C59" s="22"/>
      <c r="D59" s="22"/>
      <c r="E59" s="22"/>
      <c r="F59" s="22"/>
      <c r="G59" s="15"/>
      <c r="H59" s="4"/>
    </row>
    <row r="60" spans="1:8" x14ac:dyDescent="0.25">
      <c r="A60" s="13" t="s">
        <v>85</v>
      </c>
      <c r="B60" s="30">
        <v>0</v>
      </c>
      <c r="C60" s="30">
        <f>40+40</f>
        <v>80</v>
      </c>
      <c r="D60" s="30">
        <v>80</v>
      </c>
      <c r="E60" s="30"/>
      <c r="F60" s="30">
        <v>0</v>
      </c>
      <c r="G60" s="15" t="s">
        <v>110</v>
      </c>
      <c r="H60" s="4"/>
    </row>
    <row r="61" spans="1:8" x14ac:dyDescent="0.25">
      <c r="A61" s="13" t="s">
        <v>38</v>
      </c>
      <c r="B61" s="30">
        <v>80</v>
      </c>
      <c r="C61" s="30">
        <f>9*40</f>
        <v>360</v>
      </c>
      <c r="D61" s="30">
        <v>80</v>
      </c>
      <c r="E61" s="30">
        <f>40*8+45*3</f>
        <v>455</v>
      </c>
      <c r="F61" s="30">
        <v>650</v>
      </c>
      <c r="G61" s="15" t="s">
        <v>114</v>
      </c>
      <c r="H61" s="4"/>
    </row>
    <row r="62" spans="1:8" x14ac:dyDescent="0.25">
      <c r="A62" s="40" t="s">
        <v>95</v>
      </c>
      <c r="B62" s="30">
        <v>0</v>
      </c>
      <c r="C62" s="30">
        <v>0</v>
      </c>
      <c r="D62" s="30">
        <v>170</v>
      </c>
      <c r="E62" s="30">
        <v>118.57</v>
      </c>
      <c r="F62" s="30">
        <v>150</v>
      </c>
      <c r="G62" s="15"/>
      <c r="H62" s="4"/>
    </row>
    <row r="63" spans="1:8" x14ac:dyDescent="0.25">
      <c r="A63" s="13" t="s">
        <v>39</v>
      </c>
      <c r="B63" s="30">
        <v>1500</v>
      </c>
      <c r="C63" s="30">
        <v>1486.41</v>
      </c>
      <c r="D63" s="30">
        <v>1500</v>
      </c>
      <c r="E63" s="30">
        <v>1531.25</v>
      </c>
      <c r="F63" s="30">
        <v>1500</v>
      </c>
      <c r="G63" s="15"/>
      <c r="H63" s="4"/>
    </row>
    <row r="64" spans="1:8" x14ac:dyDescent="0.25">
      <c r="A64" s="18" t="s">
        <v>40</v>
      </c>
      <c r="B64" s="31">
        <f>SUM(B60:B63)</f>
        <v>1580</v>
      </c>
      <c r="C64" s="31">
        <f>SUM(C60:C63)</f>
        <v>1926.41</v>
      </c>
      <c r="D64" s="31">
        <f>SUM(D61:D63)</f>
        <v>1750</v>
      </c>
      <c r="E64" s="31">
        <f>SUM(E61:E63)</f>
        <v>2104.8199999999997</v>
      </c>
      <c r="F64" s="31">
        <f>SUM(F60:F63)</f>
        <v>2300</v>
      </c>
      <c r="G64" s="15"/>
      <c r="H64" s="4"/>
    </row>
    <row r="65" spans="1:8" x14ac:dyDescent="0.25">
      <c r="A65" s="21"/>
      <c r="B65" s="22"/>
      <c r="C65" s="22"/>
      <c r="D65" s="22"/>
      <c r="E65" s="22"/>
      <c r="F65" s="22"/>
      <c r="G65" s="16"/>
      <c r="H65" s="5"/>
    </row>
    <row r="66" spans="1:8" x14ac:dyDescent="0.25">
      <c r="A66" s="18" t="s">
        <v>41</v>
      </c>
      <c r="B66" s="22"/>
      <c r="C66" s="22"/>
      <c r="D66" s="22"/>
      <c r="E66" s="22"/>
      <c r="F66" s="22"/>
      <c r="G66" s="23"/>
    </row>
    <row r="67" spans="1:8" x14ac:dyDescent="0.25">
      <c r="A67" s="13" t="s">
        <v>42</v>
      </c>
      <c r="B67" s="30">
        <v>80</v>
      </c>
      <c r="C67" s="30"/>
      <c r="D67" s="30">
        <v>80</v>
      </c>
      <c r="E67" s="30"/>
      <c r="F67" s="30">
        <v>0</v>
      </c>
      <c r="G67" s="15" t="s">
        <v>111</v>
      </c>
      <c r="H67" s="4"/>
    </row>
    <row r="68" spans="1:8" x14ac:dyDescent="0.25">
      <c r="A68" s="13" t="s">
        <v>43</v>
      </c>
      <c r="B68" s="30">
        <v>500</v>
      </c>
      <c r="C68" s="30">
        <v>504.2</v>
      </c>
      <c r="D68" s="30">
        <v>500</v>
      </c>
      <c r="E68" s="30">
        <v>466.8</v>
      </c>
      <c r="F68" s="30">
        <v>500</v>
      </c>
      <c r="G68" s="15"/>
      <c r="H68" s="3"/>
    </row>
    <row r="69" spans="1:8" x14ac:dyDescent="0.25">
      <c r="A69" s="13" t="s">
        <v>44</v>
      </c>
      <c r="B69" s="30">
        <v>500</v>
      </c>
      <c r="C69" s="30">
        <v>186.01</v>
      </c>
      <c r="D69" s="30">
        <v>500</v>
      </c>
      <c r="E69" s="30">
        <v>327.07</v>
      </c>
      <c r="F69" s="30">
        <v>500</v>
      </c>
      <c r="G69" s="15"/>
      <c r="H69" s="4"/>
    </row>
    <row r="70" spans="1:8" x14ac:dyDescent="0.25">
      <c r="A70" s="40" t="s">
        <v>96</v>
      </c>
      <c r="B70" s="30">
        <v>0</v>
      </c>
      <c r="C70" s="30">
        <v>0</v>
      </c>
      <c r="D70" s="30">
        <v>800</v>
      </c>
      <c r="E70" s="30">
        <v>620.07000000000005</v>
      </c>
      <c r="F70" s="30">
        <v>800</v>
      </c>
      <c r="G70" s="15"/>
      <c r="H70" s="4"/>
    </row>
    <row r="71" spans="1:8" ht="15.75" customHeight="1" x14ac:dyDescent="0.25">
      <c r="A71" s="17" t="s">
        <v>84</v>
      </c>
      <c r="B71" s="27">
        <v>300</v>
      </c>
      <c r="C71" s="27">
        <v>234.86</v>
      </c>
      <c r="D71" s="27">
        <v>300</v>
      </c>
      <c r="E71" s="27">
        <v>220</v>
      </c>
      <c r="F71" s="27">
        <v>300</v>
      </c>
      <c r="G71" s="15"/>
      <c r="H71" s="3"/>
    </row>
    <row r="72" spans="1:8" x14ac:dyDescent="0.25">
      <c r="A72" s="18" t="s">
        <v>45</v>
      </c>
      <c r="B72" s="31">
        <f>SUM(B67:B71)</f>
        <v>1380</v>
      </c>
      <c r="C72" s="31">
        <f t="shared" ref="C72:F72" si="1">SUM(C67:C71)</f>
        <v>925.07</v>
      </c>
      <c r="D72" s="31">
        <f>SUM(D67:D71)</f>
        <v>2180</v>
      </c>
      <c r="E72" s="31">
        <f t="shared" si="1"/>
        <v>1633.94</v>
      </c>
      <c r="F72" s="31">
        <f t="shared" si="1"/>
        <v>2100</v>
      </c>
      <c r="G72" s="16"/>
      <c r="H72" s="5"/>
    </row>
    <row r="73" spans="1:8" x14ac:dyDescent="0.25">
      <c r="A73" s="21"/>
      <c r="B73" s="22"/>
      <c r="C73" s="22"/>
      <c r="D73" s="22"/>
      <c r="E73" s="22"/>
      <c r="F73" s="22"/>
      <c r="G73" s="15"/>
      <c r="H73" s="3"/>
    </row>
    <row r="74" spans="1:8" x14ac:dyDescent="0.25">
      <c r="A74" s="18" t="s">
        <v>98</v>
      </c>
      <c r="B74" s="22"/>
      <c r="C74" s="22"/>
      <c r="D74" s="22"/>
      <c r="E74" s="22"/>
      <c r="F74" s="22"/>
      <c r="G74" s="15"/>
      <c r="H74" s="3"/>
    </row>
    <row r="75" spans="1:8" ht="27.6" x14ac:dyDescent="0.25">
      <c r="A75" s="13" t="s">
        <v>46</v>
      </c>
      <c r="B75" s="28">
        <v>1000</v>
      </c>
      <c r="C75" s="28">
        <v>1000</v>
      </c>
      <c r="D75" s="28">
        <v>1000</v>
      </c>
      <c r="E75" s="28">
        <v>1000</v>
      </c>
      <c r="F75" s="28">
        <v>1000</v>
      </c>
      <c r="G75" s="16"/>
      <c r="H75" s="5"/>
    </row>
    <row r="76" spans="1:8" x14ac:dyDescent="0.25">
      <c r="A76" s="13" t="s">
        <v>47</v>
      </c>
      <c r="B76" s="30">
        <v>1000</v>
      </c>
      <c r="C76" s="30">
        <f>44+427.03+186.95+520-C61</f>
        <v>817.98</v>
      </c>
      <c r="D76" s="30">
        <v>1000</v>
      </c>
      <c r="E76" s="30">
        <f>231.07+571-118.57</f>
        <v>683.5</v>
      </c>
      <c r="F76" s="30">
        <v>1000</v>
      </c>
      <c r="G76" s="15"/>
      <c r="H76" s="4"/>
    </row>
    <row r="77" spans="1:8" x14ac:dyDescent="0.25">
      <c r="A77" s="13" t="s">
        <v>94</v>
      </c>
      <c r="B77" s="27">
        <v>2500</v>
      </c>
      <c r="C77" s="27">
        <f>3690-3500</f>
        <v>190</v>
      </c>
      <c r="D77" s="27">
        <v>2500</v>
      </c>
      <c r="E77" s="27">
        <v>726</v>
      </c>
      <c r="F77" s="27">
        <v>2500</v>
      </c>
      <c r="G77" s="15"/>
      <c r="H77" s="3"/>
    </row>
    <row r="78" spans="1:8" x14ac:dyDescent="0.25">
      <c r="A78" s="17" t="s">
        <v>87</v>
      </c>
      <c r="B78" s="27">
        <v>2500</v>
      </c>
      <c r="C78" s="27">
        <f>2320.23+380</f>
        <v>2700.23</v>
      </c>
      <c r="D78" s="27">
        <v>2500</v>
      </c>
      <c r="E78" s="27">
        <v>2861.67</v>
      </c>
      <c r="F78" s="27">
        <v>2500</v>
      </c>
      <c r="G78" s="15"/>
      <c r="H78" s="3"/>
    </row>
    <row r="79" spans="1:8" x14ac:dyDescent="0.25">
      <c r="A79" s="13" t="s">
        <v>48</v>
      </c>
      <c r="B79" s="30">
        <v>8000</v>
      </c>
      <c r="C79" s="30">
        <f>6232.79+200</f>
        <v>6432.79</v>
      </c>
      <c r="D79" s="30">
        <v>8000</v>
      </c>
      <c r="E79" s="30">
        <f>7506.09+2000</f>
        <v>9506.09</v>
      </c>
      <c r="F79" s="30">
        <v>8000</v>
      </c>
      <c r="G79" s="15"/>
      <c r="H79" s="4"/>
    </row>
    <row r="80" spans="1:8" x14ac:dyDescent="0.25">
      <c r="A80" s="18" t="s">
        <v>49</v>
      </c>
      <c r="B80" s="31">
        <f>SUM(B75:B79)</f>
        <v>15000</v>
      </c>
      <c r="C80" s="31">
        <f t="shared" ref="C80:F80" si="2">SUM(C75:C79)</f>
        <v>11141</v>
      </c>
      <c r="D80" s="31">
        <f>SUM(D75:D79)</f>
        <v>15000</v>
      </c>
      <c r="E80" s="31">
        <f t="shared" si="2"/>
        <v>14777.26</v>
      </c>
      <c r="F80" s="31">
        <f t="shared" si="2"/>
        <v>15000</v>
      </c>
      <c r="G80" s="15"/>
      <c r="H80" s="4"/>
    </row>
    <row r="81" spans="1:8" x14ac:dyDescent="0.25">
      <c r="A81" s="21"/>
      <c r="B81" s="22"/>
      <c r="C81" s="22"/>
      <c r="D81" s="22"/>
      <c r="E81" s="22"/>
      <c r="F81" s="22"/>
      <c r="G81" s="15"/>
      <c r="H81" s="4"/>
    </row>
    <row r="82" spans="1:8" x14ac:dyDescent="0.25">
      <c r="A82" s="32" t="s">
        <v>50</v>
      </c>
      <c r="B82" s="22"/>
      <c r="C82" s="22"/>
      <c r="D82" s="22"/>
      <c r="E82" s="22"/>
      <c r="F82" s="22"/>
      <c r="G82" s="15"/>
      <c r="H82" s="4"/>
    </row>
    <row r="83" spans="1:8" x14ac:dyDescent="0.25">
      <c r="A83" s="13" t="s">
        <v>51</v>
      </c>
      <c r="B83" s="33">
        <v>500</v>
      </c>
      <c r="C83" s="33">
        <v>499.27</v>
      </c>
      <c r="D83" s="33">
        <v>500</v>
      </c>
      <c r="E83" s="33">
        <v>199.08</v>
      </c>
      <c r="F83" s="33">
        <v>500</v>
      </c>
      <c r="G83" s="34"/>
      <c r="H83" s="6"/>
    </row>
    <row r="84" spans="1:8" x14ac:dyDescent="0.25">
      <c r="A84" s="13" t="s">
        <v>52</v>
      </c>
      <c r="B84" s="33">
        <v>1000</v>
      </c>
      <c r="C84" s="33">
        <v>579.99</v>
      </c>
      <c r="D84" s="33">
        <v>1000</v>
      </c>
      <c r="E84" s="33">
        <v>1193.7</v>
      </c>
      <c r="F84" s="33">
        <v>1000</v>
      </c>
      <c r="G84" s="23"/>
      <c r="H84" s="7"/>
    </row>
    <row r="85" spans="1:8" x14ac:dyDescent="0.25">
      <c r="A85" s="13" t="s">
        <v>53</v>
      </c>
      <c r="B85" s="33">
        <v>1000</v>
      </c>
      <c r="C85" s="33">
        <v>956.38</v>
      </c>
      <c r="D85" s="33">
        <v>1000</v>
      </c>
      <c r="E85" s="33">
        <v>765.67</v>
      </c>
      <c r="F85" s="33">
        <v>1000</v>
      </c>
      <c r="G85" s="23"/>
    </row>
    <row r="86" spans="1:8" x14ac:dyDescent="0.25">
      <c r="A86" s="13" t="s">
        <v>54</v>
      </c>
      <c r="B86" s="33">
        <v>1000</v>
      </c>
      <c r="C86" s="33">
        <v>981.62</v>
      </c>
      <c r="D86" s="33">
        <v>1000</v>
      </c>
      <c r="E86" s="33">
        <v>1055.0999999999999</v>
      </c>
      <c r="F86" s="33">
        <v>1000</v>
      </c>
      <c r="G86" s="23"/>
    </row>
    <row r="87" spans="1:8" x14ac:dyDescent="0.25">
      <c r="A87" s="13" t="s">
        <v>55</v>
      </c>
      <c r="B87" s="33">
        <v>1000</v>
      </c>
      <c r="C87" s="33">
        <v>595.73</v>
      </c>
      <c r="D87" s="33">
        <v>1000</v>
      </c>
      <c r="E87" s="33">
        <v>1319.45</v>
      </c>
      <c r="F87" s="33">
        <v>1000</v>
      </c>
      <c r="G87" s="15"/>
      <c r="H87" s="4"/>
    </row>
    <row r="88" spans="1:8" x14ac:dyDescent="0.25">
      <c r="A88" s="13" t="s">
        <v>56</v>
      </c>
      <c r="B88" s="33">
        <v>1000</v>
      </c>
      <c r="C88" s="33">
        <v>512.88</v>
      </c>
      <c r="D88" s="33">
        <v>1000</v>
      </c>
      <c r="E88" s="33">
        <v>34.26</v>
      </c>
      <c r="F88" s="33">
        <v>1000</v>
      </c>
      <c r="G88" s="15"/>
      <c r="H88" s="3"/>
    </row>
    <row r="89" spans="1:8" x14ac:dyDescent="0.25">
      <c r="A89" s="13" t="s">
        <v>57</v>
      </c>
      <c r="B89" s="33">
        <v>1000</v>
      </c>
      <c r="C89" s="33">
        <v>831.87</v>
      </c>
      <c r="D89" s="33">
        <v>1000</v>
      </c>
      <c r="E89" s="33">
        <v>645.70000000000005</v>
      </c>
      <c r="F89" s="33">
        <v>1000</v>
      </c>
      <c r="G89" s="15"/>
      <c r="H89" s="4"/>
    </row>
    <row r="90" spans="1:8" x14ac:dyDescent="0.25">
      <c r="A90" s="25" t="s">
        <v>58</v>
      </c>
      <c r="B90" s="35">
        <v>3250</v>
      </c>
      <c r="C90" s="35">
        <v>3159.6</v>
      </c>
      <c r="D90" s="35">
        <v>3250</v>
      </c>
      <c r="E90" s="35">
        <v>3086.32</v>
      </c>
      <c r="F90" s="35">
        <v>3200</v>
      </c>
      <c r="G90" s="15"/>
      <c r="H90" s="4"/>
    </row>
    <row r="91" spans="1:8" x14ac:dyDescent="0.25">
      <c r="A91" s="13" t="s">
        <v>59</v>
      </c>
      <c r="B91" s="33">
        <v>100</v>
      </c>
      <c r="C91" s="33">
        <v>107.38</v>
      </c>
      <c r="D91" s="33">
        <v>100</v>
      </c>
      <c r="E91" s="33">
        <v>108.43</v>
      </c>
      <c r="F91" s="33">
        <v>100</v>
      </c>
      <c r="G91" s="15"/>
      <c r="H91" s="4"/>
    </row>
    <row r="92" spans="1:8" x14ac:dyDescent="0.25">
      <c r="A92" s="13" t="s">
        <v>60</v>
      </c>
      <c r="B92" s="33">
        <v>1000</v>
      </c>
      <c r="C92" s="33">
        <v>984.19</v>
      </c>
      <c r="D92" s="33">
        <v>1000</v>
      </c>
      <c r="E92" s="33">
        <v>826.54</v>
      </c>
      <c r="F92" s="33">
        <v>1000</v>
      </c>
      <c r="G92" s="15"/>
      <c r="H92" s="4"/>
    </row>
    <row r="93" spans="1:8" x14ac:dyDescent="0.25">
      <c r="A93" s="13" t="s">
        <v>61</v>
      </c>
      <c r="B93" s="33">
        <v>1000</v>
      </c>
      <c r="C93" s="33">
        <v>650</v>
      </c>
      <c r="D93" s="33">
        <v>1000</v>
      </c>
      <c r="E93" s="33">
        <v>1274.4000000000001</v>
      </c>
      <c r="F93" s="33">
        <v>1000</v>
      </c>
      <c r="G93" s="15"/>
      <c r="H93" s="4"/>
    </row>
    <row r="94" spans="1:8" x14ac:dyDescent="0.25">
      <c r="A94" s="13" t="s">
        <v>62</v>
      </c>
      <c r="B94" s="33">
        <v>200</v>
      </c>
      <c r="C94" s="33">
        <v>0</v>
      </c>
      <c r="D94" s="33">
        <v>200</v>
      </c>
      <c r="E94" s="33"/>
      <c r="F94" s="33">
        <v>200</v>
      </c>
      <c r="G94" s="23"/>
    </row>
    <row r="95" spans="1:8" x14ac:dyDescent="0.25">
      <c r="A95" s="13" t="s">
        <v>63</v>
      </c>
      <c r="B95" s="33">
        <v>200</v>
      </c>
      <c r="C95" s="33">
        <v>0</v>
      </c>
      <c r="D95" s="33">
        <v>200</v>
      </c>
      <c r="E95" s="33"/>
      <c r="F95" s="33">
        <v>200</v>
      </c>
      <c r="G95" s="23"/>
    </row>
    <row r="96" spans="1:8" x14ac:dyDescent="0.25">
      <c r="A96" s="13" t="s">
        <v>64</v>
      </c>
      <c r="B96" s="33">
        <v>500</v>
      </c>
      <c r="C96" s="33">
        <v>496.92</v>
      </c>
      <c r="D96" s="33">
        <v>500</v>
      </c>
      <c r="E96" s="33"/>
      <c r="F96" s="33">
        <v>500</v>
      </c>
      <c r="G96" s="23"/>
    </row>
    <row r="97" spans="1:8" x14ac:dyDescent="0.25">
      <c r="A97" s="13" t="s">
        <v>65</v>
      </c>
      <c r="B97" s="33">
        <v>500</v>
      </c>
      <c r="C97" s="33">
        <v>0</v>
      </c>
      <c r="D97" s="33">
        <v>500</v>
      </c>
      <c r="E97" s="33">
        <v>400</v>
      </c>
      <c r="F97" s="33">
        <v>500</v>
      </c>
      <c r="G97" s="23"/>
    </row>
    <row r="98" spans="1:8" x14ac:dyDescent="0.25">
      <c r="A98" s="13" t="s">
        <v>99</v>
      </c>
      <c r="B98" s="27">
        <v>500</v>
      </c>
      <c r="C98" s="27">
        <v>496.65</v>
      </c>
      <c r="D98" s="27">
        <v>500</v>
      </c>
      <c r="E98" s="27">
        <v>107.96</v>
      </c>
      <c r="F98" s="27">
        <v>500</v>
      </c>
      <c r="G98" s="15"/>
      <c r="H98" s="3"/>
    </row>
    <row r="99" spans="1:8" x14ac:dyDescent="0.25">
      <c r="A99" s="13" t="s">
        <v>97</v>
      </c>
      <c r="B99" s="27">
        <v>3500</v>
      </c>
      <c r="C99" s="27">
        <v>3500</v>
      </c>
      <c r="D99" s="27">
        <v>3500</v>
      </c>
      <c r="E99" s="27">
        <v>5347.54</v>
      </c>
      <c r="F99" s="27">
        <v>3500</v>
      </c>
      <c r="G99" s="15"/>
      <c r="H99" s="3"/>
    </row>
    <row r="100" spans="1:8" x14ac:dyDescent="0.25">
      <c r="A100" s="17" t="s">
        <v>90</v>
      </c>
      <c r="B100" s="27">
        <v>3500</v>
      </c>
      <c r="C100" s="27">
        <v>3500</v>
      </c>
      <c r="D100" s="27">
        <v>3500</v>
      </c>
      <c r="E100" s="27">
        <v>3581.86</v>
      </c>
      <c r="F100" s="27">
        <f>3500-492.69</f>
        <v>3007.31</v>
      </c>
      <c r="G100" s="15" t="s">
        <v>113</v>
      </c>
      <c r="H100" s="3"/>
    </row>
    <row r="101" spans="1:8" x14ac:dyDescent="0.25">
      <c r="A101" s="18" t="s">
        <v>66</v>
      </c>
      <c r="B101" s="36">
        <f>SUM(B83:B100)</f>
        <v>20750</v>
      </c>
      <c r="C101" s="36">
        <f t="shared" ref="C101:F101" si="3">SUM(C83:C100)</f>
        <v>17852.48</v>
      </c>
      <c r="D101" s="36">
        <f>SUM(D83:D100)</f>
        <v>20750</v>
      </c>
      <c r="E101" s="36">
        <f t="shared" si="3"/>
        <v>19946.009999999998</v>
      </c>
      <c r="F101" s="36">
        <f t="shared" si="3"/>
        <v>20207.310000000001</v>
      </c>
      <c r="G101" s="23"/>
    </row>
    <row r="102" spans="1:8" x14ac:dyDescent="0.25">
      <c r="A102" s="21"/>
      <c r="B102" s="22"/>
      <c r="C102" s="22"/>
      <c r="D102" s="22"/>
      <c r="E102" s="22"/>
      <c r="F102" s="22"/>
      <c r="G102" s="23"/>
    </row>
    <row r="103" spans="1:8" x14ac:dyDescent="0.25">
      <c r="A103" s="18" t="s">
        <v>67</v>
      </c>
      <c r="B103" s="22"/>
      <c r="C103" s="22"/>
      <c r="D103" s="22"/>
      <c r="E103" s="22"/>
      <c r="F103" s="22"/>
      <c r="G103" s="23"/>
    </row>
    <row r="104" spans="1:8" x14ac:dyDescent="0.25">
      <c r="A104" s="17" t="s">
        <v>89</v>
      </c>
      <c r="B104" s="33">
        <v>3000</v>
      </c>
      <c r="C104" s="33">
        <v>494.78</v>
      </c>
      <c r="D104" s="33">
        <v>2750</v>
      </c>
      <c r="E104" s="33">
        <f>5555</f>
        <v>5555</v>
      </c>
      <c r="F104" s="33">
        <v>2750</v>
      </c>
      <c r="G104" s="15"/>
      <c r="H104" s="4"/>
    </row>
    <row r="105" spans="1:8" x14ac:dyDescent="0.25">
      <c r="A105" s="13" t="s">
        <v>68</v>
      </c>
      <c r="B105" s="33">
        <v>3000</v>
      </c>
      <c r="C105" s="33">
        <v>2601.6999999999998</v>
      </c>
      <c r="D105" s="33">
        <v>2750</v>
      </c>
      <c r="E105" s="33"/>
      <c r="F105" s="33">
        <v>2750</v>
      </c>
      <c r="G105" s="15"/>
      <c r="H105" s="4"/>
    </row>
    <row r="106" spans="1:8" x14ac:dyDescent="0.25">
      <c r="A106" s="13" t="s">
        <v>69</v>
      </c>
      <c r="B106" s="33">
        <v>700</v>
      </c>
      <c r="C106" s="33">
        <f>374.79+90</f>
        <v>464.79</v>
      </c>
      <c r="D106" s="33">
        <v>600</v>
      </c>
      <c r="E106" s="33">
        <f>230.1</f>
        <v>230.1</v>
      </c>
      <c r="F106" s="33">
        <v>700</v>
      </c>
      <c r="G106" s="23"/>
    </row>
    <row r="107" spans="1:8" ht="27.6" x14ac:dyDescent="0.25">
      <c r="A107" s="13" t="s">
        <v>70</v>
      </c>
      <c r="B107" s="35">
        <v>700</v>
      </c>
      <c r="C107" s="35">
        <v>148.81</v>
      </c>
      <c r="D107" s="35">
        <v>600</v>
      </c>
      <c r="E107" s="35">
        <f>226.66+120.03</f>
        <v>346.69</v>
      </c>
      <c r="F107" s="35">
        <v>1200</v>
      </c>
      <c r="G107" s="23" t="s">
        <v>112</v>
      </c>
    </row>
    <row r="108" spans="1:8" x14ac:dyDescent="0.25">
      <c r="A108" s="18" t="s">
        <v>71</v>
      </c>
      <c r="B108" s="36">
        <f>SUM(B104:B107)</f>
        <v>7400</v>
      </c>
      <c r="C108" s="36">
        <f>SUM(C104:C107)</f>
        <v>3710.0799999999995</v>
      </c>
      <c r="D108" s="36">
        <f>SUM(D104:D107)</f>
        <v>6700</v>
      </c>
      <c r="E108" s="36">
        <f>SUM(E104:E107)</f>
        <v>6131.79</v>
      </c>
      <c r="F108" s="36">
        <f>SUM(F104:F107)</f>
        <v>7400</v>
      </c>
      <c r="G108" s="23"/>
    </row>
    <row r="109" spans="1:8" x14ac:dyDescent="0.25">
      <c r="A109" s="21"/>
      <c r="B109" s="37"/>
      <c r="C109" s="37"/>
      <c r="D109" s="37"/>
      <c r="E109" s="37"/>
      <c r="F109" s="37"/>
      <c r="G109" s="23"/>
    </row>
    <row r="110" spans="1:8" x14ac:dyDescent="0.25">
      <c r="A110" s="18" t="s">
        <v>72</v>
      </c>
      <c r="B110" s="37"/>
      <c r="C110" s="37"/>
      <c r="D110" s="37"/>
      <c r="E110" s="37"/>
      <c r="F110" s="37"/>
      <c r="G110" s="15"/>
      <c r="H110" s="3"/>
    </row>
    <row r="111" spans="1:8" x14ac:dyDescent="0.25">
      <c r="A111" s="13" t="s">
        <v>73</v>
      </c>
      <c r="B111" s="33">
        <v>2000</v>
      </c>
      <c r="C111" s="33">
        <v>640</v>
      </c>
      <c r="D111" s="33">
        <v>2000</v>
      </c>
      <c r="E111" s="33">
        <v>500</v>
      </c>
      <c r="F111" s="33">
        <v>2000</v>
      </c>
      <c r="G111" s="15" t="s">
        <v>107</v>
      </c>
      <c r="H111" s="4"/>
    </row>
    <row r="112" spans="1:8" x14ac:dyDescent="0.25">
      <c r="A112" s="13" t="s">
        <v>74</v>
      </c>
      <c r="B112" s="33">
        <v>2000</v>
      </c>
      <c r="C112" s="33">
        <f>3864.26-586.87-C49</f>
        <v>3083.4000000000005</v>
      </c>
      <c r="D112" s="33">
        <v>2000</v>
      </c>
      <c r="E112" s="33">
        <v>286.57</v>
      </c>
      <c r="F112" s="33">
        <v>2000</v>
      </c>
      <c r="G112" s="15" t="s">
        <v>107</v>
      </c>
      <c r="H112" s="3"/>
    </row>
    <row r="113" spans="1:7" x14ac:dyDescent="0.25">
      <c r="A113" s="18" t="s">
        <v>75</v>
      </c>
      <c r="B113" s="36">
        <f>SUM(B111:B112)</f>
        <v>4000</v>
      </c>
      <c r="C113" s="36">
        <f>SUM(C111:C112)</f>
        <v>3723.4000000000005</v>
      </c>
      <c r="D113" s="36">
        <f>SUM(D111:D112)</f>
        <v>4000</v>
      </c>
      <c r="E113" s="36">
        <f>SUM(E111:E112)</f>
        <v>786.56999999999994</v>
      </c>
      <c r="F113" s="36">
        <f>SUM(F111:F112)</f>
        <v>4000</v>
      </c>
      <c r="G113" s="23"/>
    </row>
    <row r="114" spans="1:7" x14ac:dyDescent="0.25">
      <c r="A114" s="18"/>
      <c r="B114" s="36"/>
      <c r="C114" s="36"/>
      <c r="D114" s="36"/>
      <c r="E114" s="36"/>
      <c r="F114" s="36"/>
      <c r="G114" s="23"/>
    </row>
    <row r="115" spans="1:7" x14ac:dyDescent="0.25">
      <c r="A115" s="18" t="s">
        <v>76</v>
      </c>
      <c r="B115" s="36">
        <f>B113+B108+B101+B80+B72+B64+B57+B51+B30</f>
        <v>77560</v>
      </c>
      <c r="C115" s="36">
        <f>C113+C108+C101+C80+C72+C64+C57+C51+C30</f>
        <v>59707.1</v>
      </c>
      <c r="D115" s="36">
        <f>D113+D108+D101+D80+D72+D64+D57+D51+D30</f>
        <v>74554</v>
      </c>
      <c r="E115" s="36">
        <f>E113+E108+E101+E80+E72+E64+E57+E51+E30</f>
        <v>63098.14</v>
      </c>
      <c r="F115" s="36">
        <f>F113+F108+F101+F80+F72+F64+F57+F51+F30</f>
        <v>74057.31</v>
      </c>
      <c r="G115" s="23"/>
    </row>
    <row r="116" spans="1:7" x14ac:dyDescent="0.25">
      <c r="A116" s="45"/>
      <c r="B116" s="46"/>
      <c r="C116" s="47"/>
      <c r="D116" s="47"/>
      <c r="E116" s="47"/>
      <c r="F116" s="47"/>
      <c r="G116" s="23"/>
    </row>
    <row r="117" spans="1:7" ht="14.4" thickBot="1" x14ac:dyDescent="0.3">
      <c r="A117" s="50" t="s">
        <v>116</v>
      </c>
      <c r="B117" s="51"/>
      <c r="C117" s="51"/>
      <c r="D117" s="51"/>
      <c r="E117" s="51">
        <f>E19-E115</f>
        <v>8094.4600000000064</v>
      </c>
      <c r="F117" s="51">
        <f>F19-F115</f>
        <v>-937.30999999999767</v>
      </c>
    </row>
    <row r="118" spans="1:7" ht="14.4" thickTop="1" x14ac:dyDescent="0.25">
      <c r="A118" s="48"/>
      <c r="B118" s="49"/>
      <c r="C118" s="49"/>
      <c r="E118" s="49"/>
    </row>
    <row r="120" spans="1:7" x14ac:dyDescent="0.25">
      <c r="A120" t="s">
        <v>120</v>
      </c>
    </row>
    <row r="121" spans="1:7" x14ac:dyDescent="0.25">
      <c r="A121" s="52" t="s">
        <v>121</v>
      </c>
    </row>
    <row r="122" spans="1:7" x14ac:dyDescent="0.25">
      <c r="A122" s="52" t="s">
        <v>122</v>
      </c>
    </row>
  </sheetData>
  <pageMargins left="0.7" right="0.7" top="0.75" bottom="0.75" header="0.3" footer="0.3"/>
  <pageSetup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Colleen</dc:creator>
  <cp:lastModifiedBy>Wong, Donna</cp:lastModifiedBy>
  <cp:lastPrinted>2017-09-06T01:01:49Z</cp:lastPrinted>
  <dcterms:created xsi:type="dcterms:W3CDTF">2016-02-10T11:55:43Z</dcterms:created>
  <dcterms:modified xsi:type="dcterms:W3CDTF">2017-09-28T13:51:45Z</dcterms:modified>
</cp:coreProperties>
</file>